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60" windowHeight="3495" activeTab="0"/>
  </bookViews>
  <sheets>
    <sheet name="Option 1" sheetId="1" r:id="rId1"/>
    <sheet name="Option 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<sst xmlns="http://schemas.openxmlformats.org/spreadsheetml/2006/main" count="103" uniqueCount="42">
  <si>
    <t>Charge Codes</t>
  </si>
  <si>
    <t>BAA 1</t>
  </si>
  <si>
    <t>BAA 2</t>
  </si>
  <si>
    <t>BAA 3</t>
  </si>
  <si>
    <t>BAA 4</t>
  </si>
  <si>
    <t>IIE</t>
  </si>
  <si>
    <t>UIE</t>
  </si>
  <si>
    <t>UFE</t>
  </si>
  <si>
    <t>RT Congestion</t>
  </si>
  <si>
    <t>BAA Neutrality</t>
  </si>
  <si>
    <t>RT NSI Transfer</t>
  </si>
  <si>
    <t>RT Net Interface Quantity</t>
  </si>
  <si>
    <t>RT NSI Transfer Quantity</t>
  </si>
  <si>
    <t>-Pretransfer Neutrlity Amount</t>
  </si>
  <si>
    <t>IIE * LMP</t>
  </si>
  <si>
    <t>UIE * LMP</t>
  </si>
  <si>
    <t>UFE * DLAP LMP</t>
  </si>
  <si>
    <t>RT Net Interface Amount (LMP)</t>
  </si>
  <si>
    <t>RT Congestion (Shadow Price * Flow)</t>
  </si>
  <si>
    <t>Export</t>
  </si>
  <si>
    <t>LMP</t>
  </si>
  <si>
    <t>Import</t>
  </si>
  <si>
    <t>Net</t>
  </si>
  <si>
    <t>MWh</t>
  </si>
  <si>
    <t>Pre-transfer Neutrality Amount</t>
  </si>
  <si>
    <t>+</t>
  </si>
  <si>
    <t>-</t>
  </si>
  <si>
    <t>=</t>
  </si>
  <si>
    <t>RT Congestion  Balancing Account</t>
  </si>
  <si>
    <t>RT Congestion Balancing Account</t>
  </si>
  <si>
    <t>Tranfer Denominator</t>
  </si>
  <si>
    <t>RTM BAA Neutrality</t>
  </si>
  <si>
    <t>RTM System Neutrality</t>
  </si>
  <si>
    <t>To</t>
  </si>
  <si>
    <t>From</t>
  </si>
  <si>
    <t>Total</t>
  </si>
  <si>
    <t>EIM Transfer In</t>
  </si>
  <si>
    <t>EIM Transfer Out</t>
  </si>
  <si>
    <t>EIM Transfer Quantity</t>
  </si>
  <si>
    <t>RT Transfer * LMP</t>
  </si>
  <si>
    <t>BAA Neutrality Transfer %</t>
  </si>
  <si>
    <t>N/A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</si>
</sst>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double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 quotePrefix="1">
      <alignment/>
    </xf>
    <xf numFmtId="0" fontId="0" fillId="33" borderId="13" xfId="0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44" fontId="0" fillId="33" borderId="0" xfId="44" applyFont="1" applyFill="1" applyBorder="1" applyAlignment="1">
      <alignment/>
    </xf>
    <xf numFmtId="164" fontId="0" fillId="33" borderId="0" xfId="44" applyNumberFormat="1" applyFont="1" applyFill="1" applyBorder="1" applyAlignment="1">
      <alignment/>
    </xf>
    <xf numFmtId="164" fontId="0" fillId="33" borderId="0" xfId="44" applyNumberFormat="1" applyFont="1" applyFill="1" applyAlignment="1">
      <alignment/>
    </xf>
    <xf numFmtId="164" fontId="0" fillId="33" borderId="12" xfId="44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3" xfId="0" applyFont="1" applyFill="1" applyBorder="1" applyAlignment="1">
      <alignment horizontal="center"/>
    </xf>
    <xf numFmtId="164" fontId="0" fillId="33" borderId="0" xfId="0" applyNumberFormat="1" applyFill="1" applyBorder="1" applyAlignment="1">
      <alignment/>
    </xf>
    <xf numFmtId="164" fontId="0" fillId="33" borderId="0" xfId="0" applyNumberFormat="1" applyFill="1" applyAlignment="1">
      <alignment/>
    </xf>
    <xf numFmtId="44" fontId="0" fillId="33" borderId="0" xfId="44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0" xfId="0" applyFill="1" applyAlignment="1">
      <alignment horizontal="center"/>
    </xf>
    <xf numFmtId="9" fontId="0" fillId="33" borderId="0" xfId="57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center" vertical="center" textRotation="18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"/>
  <sheetViews>
    <sheetView tabSelected="1" zoomScale="70" zoomScaleNormal="70" zoomScalePageLayoutView="0" workbookViewId="0" topLeftCell="A1">
      <selection activeCell="P24" sqref="P24"/>
    </sheetView>
  </sheetViews>
  <sheetFormatPr defaultColWidth="9.140625" defaultRowHeight="15"/>
  <cols>
    <col min="1" max="1" width="34.8515625" style="5" customWidth="1"/>
    <col min="2" max="2" width="5.57421875" style="5" customWidth="1"/>
    <col min="3" max="4" width="12.57421875" style="5" bestFit="1" customWidth="1"/>
    <col min="5" max="5" width="12.57421875" style="5" customWidth="1"/>
    <col min="6" max="6" width="13.00390625" style="5" bestFit="1" customWidth="1"/>
    <col min="7" max="7" width="9.140625" style="5" customWidth="1"/>
    <col min="8" max="8" width="34.8515625" style="5" customWidth="1"/>
    <col min="9" max="9" width="5.421875" style="5" customWidth="1"/>
    <col min="10" max="13" width="12.57421875" style="5" customWidth="1"/>
    <col min="14" max="14" width="9.140625" style="5" customWidth="1"/>
    <col min="15" max="15" width="26.140625" style="5" customWidth="1"/>
    <col min="16" max="19" width="12.7109375" style="5" customWidth="1"/>
    <col min="20" max="20" width="11.7109375" style="5" customWidth="1"/>
    <col min="21" max="21" width="6.421875" style="5" customWidth="1"/>
    <col min="22" max="22" width="17.7109375" style="5" customWidth="1"/>
    <col min="23" max="25" width="9.140625" style="5" customWidth="1"/>
    <col min="26" max="26" width="9.57421875" style="5" bestFit="1" customWidth="1"/>
    <col min="27" max="16384" width="9.140625" style="5" customWidth="1"/>
  </cols>
  <sheetData>
    <row r="1" spans="1:26" ht="15">
      <c r="A1" s="15"/>
      <c r="B1" s="15"/>
      <c r="C1" s="16" t="s">
        <v>1</v>
      </c>
      <c r="D1" s="16" t="s">
        <v>2</v>
      </c>
      <c r="E1" s="16" t="s">
        <v>3</v>
      </c>
      <c r="F1" s="16" t="s">
        <v>4</v>
      </c>
      <c r="H1" s="7"/>
      <c r="I1" s="7"/>
      <c r="J1" s="8" t="s">
        <v>1</v>
      </c>
      <c r="K1" s="8" t="s">
        <v>2</v>
      </c>
      <c r="L1" s="8" t="s">
        <v>3</v>
      </c>
      <c r="M1" s="8" t="s">
        <v>4</v>
      </c>
      <c r="O1" s="7" t="s">
        <v>23</v>
      </c>
      <c r="P1" s="8" t="s">
        <v>1</v>
      </c>
      <c r="Q1" s="8" t="s">
        <v>2</v>
      </c>
      <c r="R1" s="8" t="s">
        <v>3</v>
      </c>
      <c r="S1" s="8" t="s">
        <v>4</v>
      </c>
      <c r="V1" s="24" t="s">
        <v>33</v>
      </c>
      <c r="W1" s="24"/>
      <c r="X1" s="24"/>
      <c r="Y1" s="24"/>
      <c r="Z1" s="24"/>
    </row>
    <row r="2" spans="1:26" ht="15">
      <c r="A2" s="5" t="s">
        <v>14</v>
      </c>
      <c r="B2" s="22" t="s">
        <v>25</v>
      </c>
      <c r="C2" s="12">
        <f>-P2*$P$9</f>
        <v>-1800</v>
      </c>
      <c r="D2" s="12">
        <f>-Q2*$Q$9</f>
        <v>-2100</v>
      </c>
      <c r="E2" s="12">
        <f>-R2*$R$9</f>
        <v>-1000</v>
      </c>
      <c r="F2" s="12">
        <f>-S2*$S$9</f>
        <v>-3600</v>
      </c>
      <c r="H2" s="5" t="s">
        <v>14</v>
      </c>
      <c r="I2" s="22" t="s">
        <v>25</v>
      </c>
      <c r="J2" s="12">
        <f aca="true" t="shared" si="0" ref="J2:M4">C2</f>
        <v>-1800</v>
      </c>
      <c r="K2" s="12">
        <f t="shared" si="0"/>
        <v>-2100</v>
      </c>
      <c r="L2" s="12">
        <f t="shared" si="0"/>
        <v>-1000</v>
      </c>
      <c r="M2" s="12">
        <f t="shared" si="0"/>
        <v>-3600</v>
      </c>
      <c r="O2" s="5" t="s">
        <v>5</v>
      </c>
      <c r="P2" s="10">
        <v>90</v>
      </c>
      <c r="Q2" s="10">
        <f>-(Q3+Q5)</f>
        <v>105</v>
      </c>
      <c r="R2" s="10">
        <v>40</v>
      </c>
      <c r="S2" s="10">
        <v>90</v>
      </c>
      <c r="V2" s="7" t="s">
        <v>23</v>
      </c>
      <c r="W2" s="8" t="s">
        <v>1</v>
      </c>
      <c r="X2" s="8" t="s">
        <v>2</v>
      </c>
      <c r="Y2" s="8" t="s">
        <v>3</v>
      </c>
      <c r="Z2" s="8" t="s">
        <v>4</v>
      </c>
    </row>
    <row r="3" spans="1:26" ht="15">
      <c r="A3" s="5" t="s">
        <v>15</v>
      </c>
      <c r="B3" s="22" t="s">
        <v>25</v>
      </c>
      <c r="C3" s="12">
        <f>-P3*$P$9</f>
        <v>1200</v>
      </c>
      <c r="D3" s="12">
        <f>-Q3*$Q$9</f>
        <v>1500</v>
      </c>
      <c r="E3" s="12">
        <f>-R3*$R$9</f>
        <v>1000</v>
      </c>
      <c r="F3" s="12">
        <f>-S3*$S$9</f>
        <v>5800</v>
      </c>
      <c r="H3" s="5" t="s">
        <v>15</v>
      </c>
      <c r="I3" s="22" t="s">
        <v>25</v>
      </c>
      <c r="J3" s="12">
        <f t="shared" si="0"/>
        <v>1200</v>
      </c>
      <c r="K3" s="12">
        <f t="shared" si="0"/>
        <v>1500</v>
      </c>
      <c r="L3" s="12">
        <f t="shared" si="0"/>
        <v>1000</v>
      </c>
      <c r="M3" s="12">
        <f t="shared" si="0"/>
        <v>5800</v>
      </c>
      <c r="O3" s="5" t="s">
        <v>6</v>
      </c>
      <c r="P3" s="10">
        <v>-60</v>
      </c>
      <c r="Q3" s="10">
        <v>-75</v>
      </c>
      <c r="R3" s="10">
        <v>-40</v>
      </c>
      <c r="S3" s="10">
        <v>-145</v>
      </c>
      <c r="U3" s="25" t="s">
        <v>34</v>
      </c>
      <c r="V3" s="5" t="s">
        <v>1</v>
      </c>
      <c r="W3" s="22" t="s">
        <v>26</v>
      </c>
      <c r="X3" s="22">
        <v>15</v>
      </c>
      <c r="Y3" s="22">
        <v>5</v>
      </c>
      <c r="Z3" s="22">
        <v>20</v>
      </c>
    </row>
    <row r="4" spans="1:26" ht="15">
      <c r="A4" s="5" t="s">
        <v>16</v>
      </c>
      <c r="B4" s="22" t="s">
        <v>25</v>
      </c>
      <c r="C4" s="12">
        <f>-P4*$P$9</f>
        <v>-200</v>
      </c>
      <c r="D4" s="12">
        <f>-Q4*$Q$9</f>
        <v>100</v>
      </c>
      <c r="E4" s="12">
        <f>-R4*$R$9</f>
        <v>250</v>
      </c>
      <c r="F4" s="12">
        <f>-S4*$S$9</f>
        <v>0</v>
      </c>
      <c r="H4" s="5" t="s">
        <v>16</v>
      </c>
      <c r="I4" s="22" t="s">
        <v>25</v>
      </c>
      <c r="J4" s="12">
        <f t="shared" si="0"/>
        <v>-200</v>
      </c>
      <c r="K4" s="12">
        <f t="shared" si="0"/>
        <v>100</v>
      </c>
      <c r="L4" s="12">
        <f t="shared" si="0"/>
        <v>250</v>
      </c>
      <c r="M4" s="12">
        <f t="shared" si="0"/>
        <v>0</v>
      </c>
      <c r="O4" s="5" t="s">
        <v>7</v>
      </c>
      <c r="P4" s="10">
        <v>10</v>
      </c>
      <c r="Q4" s="10">
        <v>-5</v>
      </c>
      <c r="R4" s="10">
        <v>-10</v>
      </c>
      <c r="S4" s="10">
        <v>0</v>
      </c>
      <c r="U4" s="25"/>
      <c r="V4" s="5" t="s">
        <v>2</v>
      </c>
      <c r="W4" s="22">
        <v>0</v>
      </c>
      <c r="X4" s="22" t="s">
        <v>26</v>
      </c>
      <c r="Y4" s="22">
        <v>10</v>
      </c>
      <c r="Z4" s="22">
        <v>35</v>
      </c>
    </row>
    <row r="5" spans="1:26" ht="15">
      <c r="A5" s="5" t="s">
        <v>39</v>
      </c>
      <c r="B5" s="22" t="s">
        <v>25</v>
      </c>
      <c r="C5" s="12">
        <f>W11</f>
        <v>400</v>
      </c>
      <c r="D5" s="12">
        <f>X11</f>
        <v>600</v>
      </c>
      <c r="E5" s="12">
        <f>Y11</f>
        <v>-50</v>
      </c>
      <c r="F5" s="12">
        <f>Z11</f>
        <v>-950</v>
      </c>
      <c r="H5" s="5" t="s">
        <v>29</v>
      </c>
      <c r="I5" s="22" t="s">
        <v>26</v>
      </c>
      <c r="J5" s="12">
        <f>C6</f>
        <v>0</v>
      </c>
      <c r="K5" s="12">
        <f>D6</f>
        <v>0</v>
      </c>
      <c r="L5" s="12">
        <f>E6</f>
        <v>25</v>
      </c>
      <c r="M5" s="12">
        <f>F6</f>
        <v>1100</v>
      </c>
      <c r="O5" s="5" t="s">
        <v>38</v>
      </c>
      <c r="P5" s="10">
        <v>-30</v>
      </c>
      <c r="Q5" s="10">
        <v>-30</v>
      </c>
      <c r="R5" s="10">
        <v>5</v>
      </c>
      <c r="S5" s="10">
        <v>55</v>
      </c>
      <c r="U5" s="25"/>
      <c r="V5" s="5" t="s">
        <v>3</v>
      </c>
      <c r="W5" s="22">
        <v>0</v>
      </c>
      <c r="X5" s="22">
        <v>0</v>
      </c>
      <c r="Y5" s="22" t="s">
        <v>26</v>
      </c>
      <c r="Z5" s="22">
        <v>10</v>
      </c>
    </row>
    <row r="6" spans="1:26" ht="15">
      <c r="A6" s="5" t="s">
        <v>28</v>
      </c>
      <c r="B6" s="22" t="s">
        <v>26</v>
      </c>
      <c r="C6" s="12">
        <v>0</v>
      </c>
      <c r="D6" s="12">
        <v>0</v>
      </c>
      <c r="E6" s="12">
        <f>R5*(R9-P9)</f>
        <v>25</v>
      </c>
      <c r="F6" s="12">
        <f>S5*(S9-P9)</f>
        <v>1100</v>
      </c>
      <c r="H6" s="5" t="s">
        <v>31</v>
      </c>
      <c r="I6" s="22" t="s">
        <v>26</v>
      </c>
      <c r="J6" s="12">
        <f>C11</f>
        <v>-280</v>
      </c>
      <c r="K6" s="12">
        <f>D11</f>
        <v>72.72727272727273</v>
      </c>
      <c r="L6" s="12">
        <f>E11</f>
        <v>167.27272727272728</v>
      </c>
      <c r="M6" s="12">
        <f>F11</f>
        <v>65</v>
      </c>
      <c r="P6" s="10"/>
      <c r="Q6" s="10"/>
      <c r="R6" s="10"/>
      <c r="S6" s="10"/>
      <c r="U6" s="25"/>
      <c r="V6" s="5" t="s">
        <v>4</v>
      </c>
      <c r="W6" s="22">
        <v>10</v>
      </c>
      <c r="X6" s="22">
        <v>0</v>
      </c>
      <c r="Y6" s="22">
        <v>0</v>
      </c>
      <c r="Z6" s="22" t="s">
        <v>26</v>
      </c>
    </row>
    <row r="7" spans="2:19" ht="15">
      <c r="B7" s="22"/>
      <c r="I7" s="22"/>
      <c r="J7" s="12"/>
      <c r="K7" s="12"/>
      <c r="L7" s="12"/>
      <c r="M7" s="12"/>
      <c r="O7" s="5" t="s">
        <v>30</v>
      </c>
      <c r="P7" s="10">
        <f>ABS(P3)+ABS(P4)+ABS(P5)</f>
        <v>100</v>
      </c>
      <c r="Q7" s="10">
        <f>ABS(Q3)+ABS(Q4)+ABS(Q5)</f>
        <v>110</v>
      </c>
      <c r="R7" s="10" t="s">
        <v>41</v>
      </c>
      <c r="S7" s="10" t="s">
        <v>41</v>
      </c>
    </row>
    <row r="8" spans="1:26" ht="15.75" thickBot="1">
      <c r="A8" s="20" t="s">
        <v>24</v>
      </c>
      <c r="B8" s="21" t="s">
        <v>27</v>
      </c>
      <c r="C8" s="14">
        <f>SUM(C2:C5)-C6</f>
        <v>-400</v>
      </c>
      <c r="D8" s="14">
        <f>SUM(D2:D5)-D6</f>
        <v>100</v>
      </c>
      <c r="E8" s="14">
        <f>SUM(E2:E5)-E6</f>
        <v>175</v>
      </c>
      <c r="F8" s="14">
        <f>SUM(F2:F5)-F6</f>
        <v>150</v>
      </c>
      <c r="G8" s="18"/>
      <c r="H8" s="5" t="s">
        <v>32</v>
      </c>
      <c r="I8" s="22" t="s">
        <v>27</v>
      </c>
      <c r="J8" s="12">
        <f>SUM(J2:M4)-SUM(J5:M6)</f>
        <v>0</v>
      </c>
      <c r="K8" s="17"/>
      <c r="L8" s="17"/>
      <c r="M8" s="17"/>
      <c r="P8" s="10"/>
      <c r="Q8" s="10"/>
      <c r="R8" s="10"/>
      <c r="S8" s="10"/>
      <c r="V8" s="7"/>
      <c r="W8" s="8" t="s">
        <v>1</v>
      </c>
      <c r="X8" s="8" t="s">
        <v>2</v>
      </c>
      <c r="Y8" s="8" t="s">
        <v>3</v>
      </c>
      <c r="Z8" s="8" t="s">
        <v>4</v>
      </c>
    </row>
    <row r="9" spans="1:26" ht="15.75" thickTop="1">
      <c r="A9" s="6"/>
      <c r="B9" s="6"/>
      <c r="C9" s="12"/>
      <c r="D9" s="12"/>
      <c r="E9" s="12"/>
      <c r="F9" s="12"/>
      <c r="O9" s="5" t="s">
        <v>20</v>
      </c>
      <c r="P9" s="19">
        <v>20</v>
      </c>
      <c r="Q9" s="19">
        <v>20</v>
      </c>
      <c r="R9" s="19">
        <v>25</v>
      </c>
      <c r="S9" s="19">
        <v>40</v>
      </c>
      <c r="V9" s="5" t="s">
        <v>36</v>
      </c>
      <c r="W9" s="13">
        <f>(W4*Q9+W5*R9+W6*S9)*-1</f>
        <v>-400</v>
      </c>
      <c r="X9" s="13">
        <f>(X3*P9+X5*R9+X6*S9)*-1</f>
        <v>-300</v>
      </c>
      <c r="Y9" s="13">
        <f>(+Y3*P9+Y4*Q9+Y6*S9)*-1</f>
        <v>-300</v>
      </c>
      <c r="Z9" s="13">
        <f>(+Z3*P9+Z4*Q9+Z5*R9)*-1</f>
        <v>-1350</v>
      </c>
    </row>
    <row r="10" spans="1:26" ht="15">
      <c r="A10" s="5" t="s">
        <v>10</v>
      </c>
      <c r="C10" s="12">
        <f>P15</f>
        <v>120</v>
      </c>
      <c r="D10" s="12">
        <f>Q15</f>
        <v>-27.27272727272727</v>
      </c>
      <c r="E10" s="12">
        <f>-R15</f>
        <v>-7.7272727272727275</v>
      </c>
      <c r="F10" s="12">
        <f>-S15</f>
        <v>-85</v>
      </c>
      <c r="P10" s="9"/>
      <c r="Q10" s="9"/>
      <c r="R10" s="9"/>
      <c r="S10" s="9"/>
      <c r="V10" s="5" t="s">
        <v>37</v>
      </c>
      <c r="W10" s="13">
        <f>SUM(W3:Z3)*P9</f>
        <v>800</v>
      </c>
      <c r="X10" s="13">
        <f>SUM(W4:Z4)*Q9</f>
        <v>900</v>
      </c>
      <c r="Y10" s="13">
        <f>SUM(W5:Z5)*R9</f>
        <v>250</v>
      </c>
      <c r="Z10" s="13">
        <f>+SUM(W6:Z6)*S9</f>
        <v>400</v>
      </c>
    </row>
    <row r="11" spans="1:26" ht="15.75" thickBot="1">
      <c r="A11" s="5" t="s">
        <v>9</v>
      </c>
      <c r="C11" s="12">
        <f>C8+C10</f>
        <v>-280</v>
      </c>
      <c r="D11" s="12">
        <f>D8+D10</f>
        <v>72.72727272727273</v>
      </c>
      <c r="E11" s="12">
        <f>E8+E10</f>
        <v>167.27272727272728</v>
      </c>
      <c r="F11" s="12">
        <f>F8+F10</f>
        <v>65</v>
      </c>
      <c r="V11" s="20" t="s">
        <v>35</v>
      </c>
      <c r="W11" s="14">
        <f>W9+W10</f>
        <v>400</v>
      </c>
      <c r="X11" s="14">
        <f>X9+X10</f>
        <v>600</v>
      </c>
      <c r="Y11" s="14">
        <f>Y9+Y10</f>
        <v>-50</v>
      </c>
      <c r="Z11" s="14">
        <f>Z9+Z10</f>
        <v>-950</v>
      </c>
    </row>
    <row r="12" spans="16:19" ht="15.75" thickTop="1">
      <c r="P12" s="9"/>
      <c r="Q12" s="9"/>
      <c r="R12" s="9"/>
      <c r="S12" s="9"/>
    </row>
    <row r="13" ht="15">
      <c r="T13" s="10"/>
    </row>
    <row r="14" spans="15:20" ht="15">
      <c r="O14" s="5" t="s">
        <v>40</v>
      </c>
      <c r="P14" s="23">
        <f>P5/P7</f>
        <v>-0.3</v>
      </c>
      <c r="Q14" s="23">
        <f>Q5/Q7</f>
        <v>-0.2727272727272727</v>
      </c>
      <c r="T14" s="12"/>
    </row>
    <row r="15" spans="16:20" ht="15">
      <c r="P15" s="13">
        <f>C8*P14</f>
        <v>120</v>
      </c>
      <c r="Q15" s="13">
        <f>D8*Q14</f>
        <v>-27.27272727272727</v>
      </c>
      <c r="R15" s="13">
        <f>SUM(P15+Q15)*(R5/(R5+S5))</f>
        <v>7.7272727272727275</v>
      </c>
      <c r="S15" s="13">
        <f>SUM(P15:Q15)-R15</f>
        <v>85</v>
      </c>
      <c r="T15" s="12"/>
    </row>
    <row r="16" ht="15">
      <c r="T16" s="12"/>
    </row>
    <row r="17" spans="16:20" ht="15">
      <c r="P17" s="10"/>
      <c r="Q17" s="10"/>
      <c r="R17" s="10"/>
      <c r="S17" s="10"/>
      <c r="T17" s="12"/>
    </row>
    <row r="18" spans="15:19" ht="15">
      <c r="O18" s="9"/>
      <c r="Q18" s="11"/>
      <c r="R18" s="12"/>
      <c r="S18" s="12"/>
    </row>
    <row r="19" spans="15:19" ht="15">
      <c r="O19" s="9"/>
      <c r="Q19" s="11"/>
      <c r="R19" s="12"/>
      <c r="S19" s="12"/>
    </row>
    <row r="20" spans="15:19" ht="15">
      <c r="O20" s="9"/>
      <c r="Q20" s="11"/>
      <c r="R20" s="12"/>
      <c r="S20" s="12"/>
    </row>
    <row r="21" spans="15:19" ht="15">
      <c r="O21" s="9"/>
      <c r="Q21" s="11"/>
      <c r="R21" s="12"/>
      <c r="S21" s="12"/>
    </row>
    <row r="22" ht="15">
      <c r="O22" s="9"/>
    </row>
  </sheetData>
  <sheetProtection/>
  <mergeCells count="2">
    <mergeCell ref="V1:Z1"/>
    <mergeCell ref="U3:U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zoomScale="80" zoomScaleNormal="80" zoomScalePageLayoutView="0" workbookViewId="0" topLeftCell="B1">
      <selection activeCell="J12" sqref="J12"/>
    </sheetView>
  </sheetViews>
  <sheetFormatPr defaultColWidth="9.140625" defaultRowHeight="15"/>
  <cols>
    <col min="1" max="1" width="34.28125" style="0" bestFit="1" customWidth="1"/>
    <col min="7" max="7" width="23.28125" style="0" bestFit="1" customWidth="1"/>
  </cols>
  <sheetData>
    <row r="1" spans="1:11" ht="15.75" thickBot="1">
      <c r="A1" t="s">
        <v>0</v>
      </c>
      <c r="B1" t="s">
        <v>1</v>
      </c>
      <c r="C1" t="s">
        <v>2</v>
      </c>
      <c r="D1" t="s">
        <v>3</v>
      </c>
      <c r="E1" t="s">
        <v>4</v>
      </c>
      <c r="G1" t="s">
        <v>0</v>
      </c>
      <c r="H1" t="s">
        <v>1</v>
      </c>
      <c r="I1" t="s">
        <v>2</v>
      </c>
      <c r="J1" t="s">
        <v>3</v>
      </c>
      <c r="K1" t="s">
        <v>4</v>
      </c>
    </row>
    <row r="2" spans="1:11" ht="15.75" thickBot="1">
      <c r="A2" t="s">
        <v>14</v>
      </c>
      <c r="B2" s="3">
        <f>-H2*$B$14</f>
        <v>-2000</v>
      </c>
      <c r="C2" s="3">
        <f>-I2*$B$15</f>
        <v>-2200</v>
      </c>
      <c r="D2" s="3">
        <f>-J2*$B$16</f>
        <v>-2625</v>
      </c>
      <c r="E2" s="3">
        <f>-K2*$B$17</f>
        <v>-2500</v>
      </c>
      <c r="G2" t="s">
        <v>5</v>
      </c>
      <c r="H2" s="2">
        <v>100</v>
      </c>
      <c r="I2" s="2">
        <v>100</v>
      </c>
      <c r="J2" s="2">
        <v>105</v>
      </c>
      <c r="K2" s="2">
        <v>100</v>
      </c>
    </row>
    <row r="3" spans="1:11" ht="15.75" thickBot="1">
      <c r="A3" t="s">
        <v>15</v>
      </c>
      <c r="B3" s="3">
        <f>-H3*$B$14</f>
        <v>1600</v>
      </c>
      <c r="C3" s="3">
        <f>-I3*$B$15</f>
        <v>1650</v>
      </c>
      <c r="D3" s="3">
        <f>-J3*$B$16</f>
        <v>2625</v>
      </c>
      <c r="E3" s="3">
        <f>-K3*$B$17</f>
        <v>3625</v>
      </c>
      <c r="G3" t="s">
        <v>6</v>
      </c>
      <c r="H3" s="2">
        <v>-80</v>
      </c>
      <c r="I3" s="2">
        <v>-75</v>
      </c>
      <c r="J3" s="2">
        <v>-105</v>
      </c>
      <c r="K3" s="2">
        <v>-145</v>
      </c>
    </row>
    <row r="4" spans="1:11" ht="15.75" thickBot="1">
      <c r="A4" t="s">
        <v>16</v>
      </c>
      <c r="B4" s="3">
        <f>-H4*$B$14</f>
        <v>-200</v>
      </c>
      <c r="C4" s="3">
        <f>-I4*$B$15</f>
        <v>-110</v>
      </c>
      <c r="D4" s="3">
        <f>-J4*$B$16</f>
        <v>125</v>
      </c>
      <c r="E4" s="3">
        <f>-K4*$B$17</f>
        <v>250</v>
      </c>
      <c r="G4" t="s">
        <v>7</v>
      </c>
      <c r="H4" s="2">
        <v>10</v>
      </c>
      <c r="I4" s="2">
        <v>5</v>
      </c>
      <c r="J4" s="2">
        <v>-5</v>
      </c>
      <c r="K4" s="2">
        <v>-10</v>
      </c>
    </row>
    <row r="5" spans="1:11" ht="15.75" thickBot="1">
      <c r="A5" t="s">
        <v>18</v>
      </c>
      <c r="B5" s="3">
        <f>B7-(B6+B2+B3+B4)</f>
        <v>2150</v>
      </c>
      <c r="C5" s="3">
        <f>C7-(C6+C2+C3+C4)</f>
        <v>3350</v>
      </c>
      <c r="D5" s="3">
        <f>D7-(D6+D2+D3+D4)</f>
        <v>1305</v>
      </c>
      <c r="E5" s="3">
        <f>E7-(E6+E2+E3+E4)</f>
        <v>-1045</v>
      </c>
      <c r="G5" t="s">
        <v>8</v>
      </c>
      <c r="H5" s="2"/>
      <c r="I5" s="2"/>
      <c r="J5" s="2"/>
      <c r="K5" s="2"/>
    </row>
    <row r="6" spans="1:11" ht="15.75" thickBot="1">
      <c r="A6" t="s">
        <v>17</v>
      </c>
      <c r="B6" s="3">
        <f>E14</f>
        <v>-550</v>
      </c>
      <c r="C6" s="3">
        <f>E15</f>
        <v>-690</v>
      </c>
      <c r="D6" s="3">
        <f>E16</f>
        <v>70</v>
      </c>
      <c r="E6" s="3">
        <f>E17</f>
        <v>1170</v>
      </c>
      <c r="G6" t="s">
        <v>11</v>
      </c>
      <c r="H6" s="2">
        <v>100</v>
      </c>
      <c r="I6" s="2">
        <v>100</v>
      </c>
      <c r="J6" s="2">
        <v>100</v>
      </c>
      <c r="K6" s="2">
        <v>100</v>
      </c>
    </row>
    <row r="7" spans="1:11" ht="15">
      <c r="A7" s="1" t="s">
        <v>13</v>
      </c>
      <c r="B7">
        <v>1000</v>
      </c>
      <c r="C7">
        <v>2000</v>
      </c>
      <c r="D7">
        <v>1500</v>
      </c>
      <c r="E7">
        <v>1500</v>
      </c>
      <c r="H7" s="2"/>
      <c r="I7" s="2"/>
      <c r="J7" s="2"/>
      <c r="K7" s="2"/>
    </row>
    <row r="8" spans="1:11" ht="15.75" thickBot="1">
      <c r="A8" t="s">
        <v>10</v>
      </c>
      <c r="B8" s="4">
        <f>-(150+50+100)</f>
        <v>-300</v>
      </c>
      <c r="C8" s="4">
        <f>150-(700+200)</f>
        <v>-750</v>
      </c>
      <c r="D8" s="4">
        <f>(200+50)-150</f>
        <v>100</v>
      </c>
      <c r="E8" s="4">
        <f>150+700+100</f>
        <v>950</v>
      </c>
      <c r="F8">
        <f>SUM(B8:E8)</f>
        <v>0</v>
      </c>
      <c r="G8" t="s">
        <v>12</v>
      </c>
      <c r="H8" s="2">
        <v>-30</v>
      </c>
      <c r="I8" s="2">
        <v>-30</v>
      </c>
      <c r="J8" s="2">
        <v>5</v>
      </c>
      <c r="K8" s="2">
        <v>55</v>
      </c>
    </row>
    <row r="9" spans="1:7" ht="15.75" thickTop="1">
      <c r="A9" t="s">
        <v>9</v>
      </c>
      <c r="B9">
        <f>B7+B8</f>
        <v>700</v>
      </c>
      <c r="C9">
        <f>C7+C8</f>
        <v>1250</v>
      </c>
      <c r="D9">
        <f>D7+D8</f>
        <v>1600</v>
      </c>
      <c r="E9">
        <f>E7+E8</f>
        <v>2450</v>
      </c>
      <c r="G9" t="s">
        <v>9</v>
      </c>
    </row>
    <row r="13" spans="2:5" ht="15">
      <c r="B13" t="s">
        <v>20</v>
      </c>
      <c r="C13" t="s">
        <v>21</v>
      </c>
      <c r="D13" t="s">
        <v>19</v>
      </c>
      <c r="E13" t="s">
        <v>22</v>
      </c>
    </row>
    <row r="14" spans="1:5" ht="15">
      <c r="A14" t="s">
        <v>1</v>
      </c>
      <c r="B14" s="2">
        <v>20</v>
      </c>
      <c r="C14" s="2">
        <f>10*B17</f>
        <v>250</v>
      </c>
      <c r="D14" s="2">
        <f>(15+5+20)*B14</f>
        <v>800</v>
      </c>
      <c r="E14" s="2">
        <f>C14-D14</f>
        <v>-550</v>
      </c>
    </row>
    <row r="15" spans="1:5" ht="15">
      <c r="A15" t="s">
        <v>2</v>
      </c>
      <c r="B15" s="2">
        <v>22</v>
      </c>
      <c r="C15" s="2">
        <f>15*B14</f>
        <v>300</v>
      </c>
      <c r="D15" s="2">
        <f>45*B15</f>
        <v>990</v>
      </c>
      <c r="E15" s="2">
        <f>C15-D15</f>
        <v>-690</v>
      </c>
    </row>
    <row r="16" spans="1:5" ht="15">
      <c r="A16" t="s">
        <v>3</v>
      </c>
      <c r="B16" s="2">
        <v>25</v>
      </c>
      <c r="C16" s="2">
        <f>(5*B14)+(10*B15)</f>
        <v>320</v>
      </c>
      <c r="D16" s="2">
        <f>10*B16</f>
        <v>250</v>
      </c>
      <c r="E16" s="2">
        <f>C16-D16</f>
        <v>70</v>
      </c>
    </row>
    <row r="17" spans="1:5" ht="15">
      <c r="A17" t="s">
        <v>4</v>
      </c>
      <c r="B17" s="2">
        <v>25</v>
      </c>
      <c r="C17" s="2">
        <f>(35*B15)+(10*B16)+(20*B14)</f>
        <v>1420</v>
      </c>
      <c r="D17" s="2">
        <f>10*B17</f>
        <v>250</v>
      </c>
      <c r="E17" s="2">
        <f>C17-D17</f>
        <v>1170</v>
      </c>
    </row>
    <row r="25" ht="15">
      <c r="E25">
        <f>SUM(E14:E17)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Presentation - Neutrality Technical Workshop - Energy Imbalance Market</dc:title>
  <dc:subject/>
  <dc:creator>Lynn, James</dc:creator>
  <cp:keywords/>
  <dc:description/>
  <cp:lastModifiedBy>Karen Annand</cp:lastModifiedBy>
  <dcterms:created xsi:type="dcterms:W3CDTF">2013-08-28T19:38:32Z</dcterms:created>
  <dcterms:modified xsi:type="dcterms:W3CDTF">2013-09-06T19:24:45Z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mporta">
    <vt:lpwstr>0</vt:lpwstr>
  </property>
  <property fmtid="{D5CDD505-2E9C-101B-9397-08002B2CF9AE}" pid="4" name="Market Noti">
    <vt:lpwstr>0</vt:lpwstr>
  </property>
  <property fmtid="{D5CDD505-2E9C-101B-9397-08002B2CF9AE}" pid="5" name="Orig Post Da">
    <vt:lpwstr>2013-09-06T12:24:00Z</vt:lpwstr>
  </property>
  <property fmtid="{D5CDD505-2E9C-101B-9397-08002B2CF9AE}" pid="6" name="ISOSumma">
    <vt:lpwstr>​This is the excel presentation for the Energy Imbalance Market Neutrality Technical Workshop on September 3, 2013</vt:lpwstr>
  </property>
  <property fmtid="{D5CDD505-2E9C-101B-9397-08002B2CF9AE}" pid="7" name="PostDa">
    <vt:lpwstr>2013-09-06T12:24:00Z</vt:lpwstr>
  </property>
  <property fmtid="{D5CDD505-2E9C-101B-9397-08002B2CF9AE}" pid="8" name="ISOArchiv">
    <vt:lpwstr>Not Archived</vt:lpwstr>
  </property>
  <property fmtid="{D5CDD505-2E9C-101B-9397-08002B2CF9AE}" pid="9" name="News Relea">
    <vt:lpwstr>0</vt:lpwstr>
  </property>
  <property fmtid="{D5CDD505-2E9C-101B-9397-08002B2CF9AE}" pid="10" name="ContentReviewInterv">
    <vt:lpwstr/>
  </property>
  <property fmtid="{D5CDD505-2E9C-101B-9397-08002B2CF9AE}" pid="11" name="ISOOwn">
    <vt:lpwstr>mphelget</vt:lpwstr>
  </property>
  <property fmtid="{D5CDD505-2E9C-101B-9397-08002B2CF9AE}" pid="12" name="ISODescripti">
    <vt:lpwstr/>
  </property>
  <property fmtid="{D5CDD505-2E9C-101B-9397-08002B2CF9AE}" pid="13" name="Document Ty">
    <vt:lpwstr>Presentation</vt:lpwstr>
  </property>
  <property fmtid="{D5CDD505-2E9C-101B-9397-08002B2CF9AE}" pid="14" name="CrawlableUnique">
    <vt:lpwstr>c394ccae-eb79-4973-bbb7-1a96a0bc0eac</vt:lpwstr>
  </property>
  <property fmtid="{D5CDD505-2E9C-101B-9397-08002B2CF9AE}" pid="15" name="ParentISOGrou">
    <vt:lpwstr>Technical Workshop Sep 3, 2013|87fc5334-349d-440d-838d-89951ff3552a</vt:lpwstr>
  </property>
  <property fmtid="{D5CDD505-2E9C-101B-9397-08002B2CF9AE}" pid="16" name="IsPublish">
    <vt:lpwstr>1</vt:lpwstr>
  </property>
</Properties>
</file>